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6" windowHeight="7800"/>
  </bookViews>
  <sheets>
    <sheet name="Data Entry" sheetId="9" r:id="rId1"/>
    <sheet name="Summary - Ltd Detail" sheetId="8" r:id="rId2"/>
    <sheet name="Summary - Full Detail" sheetId="7" r:id="rId3"/>
    <sheet name="Summary - Bar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C18" i="4" l="1"/>
  <c r="C16" i="4"/>
  <c r="C15" i="4"/>
  <c r="C14" i="4"/>
  <c r="C13" i="4"/>
  <c r="C10" i="4"/>
  <c r="C8" i="4"/>
  <c r="C7" i="4"/>
  <c r="C6" i="4"/>
  <c r="B18" i="4"/>
  <c r="B16" i="4"/>
  <c r="B15" i="4"/>
  <c r="B14" i="4"/>
  <c r="B13" i="4"/>
  <c r="B10" i="4"/>
  <c r="B8" i="4"/>
  <c r="B7" i="4"/>
  <c r="B6" i="4"/>
  <c r="Q21" i="7"/>
  <c r="Q19" i="7"/>
  <c r="Q18" i="7"/>
  <c r="Q17" i="7"/>
  <c r="Q16" i="7"/>
  <c r="Q13" i="7"/>
  <c r="Q11" i="7"/>
  <c r="Q10" i="7"/>
  <c r="Q9" i="7"/>
  <c r="O10" i="7"/>
  <c r="O9" i="7"/>
  <c r="N13" i="7"/>
  <c r="M13" i="7"/>
  <c r="N10" i="7"/>
  <c r="M10" i="7"/>
  <c r="N9" i="7"/>
  <c r="M9" i="7"/>
  <c r="L21" i="7"/>
  <c r="L19" i="7"/>
  <c r="L18" i="7"/>
  <c r="L17" i="7"/>
  <c r="L16" i="7"/>
  <c r="L13" i="7"/>
  <c r="L11" i="7"/>
  <c r="L10" i="7"/>
  <c r="L9" i="7"/>
  <c r="K13" i="7"/>
  <c r="K10" i="7"/>
  <c r="K9" i="7"/>
  <c r="J21" i="7"/>
  <c r="J19" i="7"/>
  <c r="J18" i="7"/>
  <c r="J17" i="7"/>
  <c r="J16" i="7"/>
  <c r="J13" i="7"/>
  <c r="J11" i="7"/>
  <c r="J10" i="7"/>
  <c r="J9" i="7"/>
  <c r="G21" i="7"/>
  <c r="G19" i="7"/>
  <c r="G18" i="7"/>
  <c r="G17" i="7"/>
  <c r="G16" i="7"/>
  <c r="G13" i="7"/>
  <c r="G11" i="7"/>
  <c r="G10" i="7"/>
  <c r="G9" i="7"/>
  <c r="E21" i="7"/>
  <c r="E19" i="7"/>
  <c r="E18" i="7"/>
  <c r="E17" i="7"/>
  <c r="E16" i="7"/>
  <c r="E13" i="7"/>
  <c r="E11" i="7"/>
  <c r="E10" i="7"/>
  <c r="E9" i="7"/>
  <c r="C21" i="7"/>
  <c r="C19" i="7"/>
  <c r="C18" i="7"/>
  <c r="C17" i="7"/>
  <c r="C16" i="7"/>
  <c r="C13" i="7"/>
  <c r="C11" i="7"/>
  <c r="C10" i="7"/>
  <c r="C9" i="7"/>
  <c r="B21" i="7"/>
  <c r="B19" i="7"/>
  <c r="B18" i="7"/>
  <c r="B17" i="7"/>
  <c r="B16" i="7"/>
  <c r="B13" i="7"/>
  <c r="B11" i="7"/>
  <c r="B10" i="7"/>
  <c r="B9" i="7"/>
  <c r="J19" i="8"/>
  <c r="J17" i="8"/>
  <c r="J16" i="8"/>
  <c r="J15" i="8"/>
  <c r="J14" i="8"/>
  <c r="J11" i="8"/>
  <c r="J9" i="8"/>
  <c r="J8" i="8"/>
  <c r="J7" i="8"/>
  <c r="H19" i="8"/>
  <c r="H17" i="8"/>
  <c r="H16" i="8"/>
  <c r="H15" i="8"/>
  <c r="H14" i="8"/>
  <c r="H9" i="8"/>
  <c r="E19" i="8"/>
  <c r="E17" i="8"/>
  <c r="E16" i="8"/>
  <c r="E15" i="8"/>
  <c r="E14" i="8"/>
  <c r="E11" i="8"/>
  <c r="E9" i="8"/>
  <c r="E8" i="8"/>
  <c r="E7" i="8"/>
  <c r="D19" i="8"/>
  <c r="D17" i="8"/>
  <c r="D16" i="8"/>
  <c r="D15" i="8"/>
  <c r="D14" i="8"/>
  <c r="D11" i="8"/>
  <c r="D9" i="8"/>
  <c r="D8" i="8"/>
  <c r="D7" i="8"/>
  <c r="C19" i="8"/>
  <c r="C17" i="8"/>
  <c r="C16" i="8"/>
  <c r="C15" i="8"/>
  <c r="C14" i="8"/>
  <c r="C11" i="8"/>
  <c r="C9" i="8"/>
  <c r="C8" i="8"/>
  <c r="C7" i="8"/>
  <c r="T18" i="9"/>
  <c r="U18" i="9" s="1"/>
  <c r="T15" i="9"/>
  <c r="T14" i="9"/>
  <c r="R18" i="9"/>
  <c r="R15" i="9"/>
  <c r="R14" i="9"/>
  <c r="O26" i="9"/>
  <c r="O21" i="9"/>
  <c r="G26" i="9"/>
  <c r="G39" i="9"/>
  <c r="O14" i="9" s="1"/>
  <c r="G38" i="9"/>
  <c r="O18" i="9" s="1"/>
  <c r="G36" i="9"/>
  <c r="C15" i="9" s="1"/>
  <c r="B8" i="8" s="1"/>
  <c r="G35" i="9"/>
  <c r="C22" i="9" s="1"/>
  <c r="B15" i="8" s="1"/>
  <c r="W18" i="9" l="1"/>
  <c r="H11" i="8" s="1"/>
  <c r="O24" i="9"/>
  <c r="O15" i="9"/>
  <c r="O22" i="9"/>
  <c r="O16" i="9"/>
  <c r="O23" i="9"/>
  <c r="C18" i="9"/>
  <c r="B11" i="8" s="1"/>
  <c r="C24" i="9"/>
  <c r="B17" i="8" s="1"/>
  <c r="U15" i="9"/>
  <c r="I15" i="9"/>
  <c r="I22" i="9"/>
  <c r="C14" i="9"/>
  <c r="B7" i="8" s="1"/>
  <c r="C21" i="9"/>
  <c r="B14" i="8" s="1"/>
  <c r="C16" i="9"/>
  <c r="B9" i="8" s="1"/>
  <c r="C23" i="9"/>
  <c r="B16" i="8" s="1"/>
  <c r="C26" i="9"/>
  <c r="B19" i="8" s="1"/>
  <c r="F15" i="8" l="1"/>
  <c r="Y22" i="9"/>
  <c r="F8" i="8"/>
  <c r="Y15" i="9"/>
  <c r="I18" i="9"/>
  <c r="W15" i="9"/>
  <c r="H8" i="8" s="1"/>
  <c r="I24" i="9"/>
  <c r="I21" i="9"/>
  <c r="I14" i="9"/>
  <c r="U14" i="9"/>
  <c r="W14" i="9" s="1"/>
  <c r="H7" i="8" s="1"/>
  <c r="I26" i="9"/>
  <c r="I23" i="9"/>
  <c r="I16" i="9"/>
  <c r="Y21" i="9" l="1"/>
  <c r="F14" i="8"/>
  <c r="Y26" i="9"/>
  <c r="F19" i="8"/>
  <c r="F16" i="8"/>
  <c r="Y23" i="9"/>
  <c r="Y24" i="9"/>
  <c r="F17" i="8"/>
  <c r="F9" i="8"/>
  <c r="Y16" i="9"/>
  <c r="Y14" i="9"/>
  <c r="F7" i="8"/>
  <c r="Y18" i="9"/>
  <c r="F11" i="8"/>
  <c r="D13" i="7" l="1"/>
  <c r="F13" i="7" s="1"/>
  <c r="H13" i="7" s="1"/>
  <c r="D10" i="7"/>
  <c r="F10" i="7" s="1"/>
  <c r="H10" i="7" s="1"/>
  <c r="D11" i="7"/>
  <c r="F11" i="7" s="1"/>
  <c r="H11" i="7" s="1"/>
  <c r="D19" i="7"/>
  <c r="F19" i="7" s="1"/>
  <c r="H19" i="7" s="1"/>
  <c r="D18" i="7"/>
  <c r="F18" i="7" s="1"/>
  <c r="H18" i="7" s="1"/>
  <c r="D16" i="7"/>
  <c r="F16" i="7" s="1"/>
  <c r="H16" i="7" s="1"/>
  <c r="D17" i="7"/>
  <c r="F17" i="7" s="1"/>
  <c r="H17" i="7" s="1"/>
  <c r="D21" i="7"/>
  <c r="F21" i="7" s="1"/>
  <c r="H21" i="7" s="1"/>
  <c r="D9" i="7" l="1"/>
  <c r="F9" i="7" s="1"/>
  <c r="H9" i="7" s="1"/>
  <c r="E10" i="4" l="1"/>
  <c r="E8" i="4"/>
  <c r="E14" i="4"/>
  <c r="E16" i="4"/>
  <c r="E18" i="4"/>
  <c r="E15" i="4"/>
  <c r="E7" i="4"/>
  <c r="E13" i="4"/>
  <c r="E6" i="4" l="1"/>
</calcChain>
</file>

<file path=xl/sharedStrings.xml><?xml version="1.0" encoding="utf-8"?>
<sst xmlns="http://schemas.openxmlformats.org/spreadsheetml/2006/main" count="173" uniqueCount="84">
  <si>
    <t>Faculty</t>
  </si>
  <si>
    <t>Student</t>
  </si>
  <si>
    <t>Staff</t>
  </si>
  <si>
    <t>Externship</t>
  </si>
  <si>
    <t>Large Podium</t>
  </si>
  <si>
    <t>Medium Podium</t>
  </si>
  <si>
    <t>Seminar</t>
  </si>
  <si>
    <t>Students/</t>
  </si>
  <si>
    <t>Credits/</t>
  </si>
  <si>
    <t>Average Podium Load</t>
  </si>
  <si>
    <t>Year</t>
  </si>
  <si>
    <t>Courses/</t>
  </si>
  <si>
    <t>Course</t>
  </si>
  <si>
    <t>Student Credit</t>
  </si>
  <si>
    <t>Administrative Costs</t>
  </si>
  <si>
    <t>Admin Cost/</t>
  </si>
  <si>
    <t>Total Cost/</t>
  </si>
  <si>
    <t>Faculty Costs</t>
  </si>
  <si>
    <t>Tenure-Line</t>
  </si>
  <si>
    <t>% of salary</t>
  </si>
  <si>
    <t xml:space="preserve">Alloc. To </t>
  </si>
  <si>
    <t>Course-Type</t>
  </si>
  <si>
    <t>Traditional Courses</t>
  </si>
  <si>
    <t>Credit</t>
  </si>
  <si>
    <t>Faculty Cost/</t>
  </si>
  <si>
    <t>1st Year Lawyering</t>
  </si>
  <si>
    <t xml:space="preserve"> Simulation Course</t>
  </si>
  <si>
    <t>Admin.</t>
  </si>
  <si>
    <t>Cost/Year</t>
  </si>
  <si>
    <t>Outside</t>
  </si>
  <si>
    <t>Atty Fees</t>
  </si>
  <si>
    <t>Expert Fees</t>
  </si>
  <si>
    <t>Total</t>
  </si>
  <si>
    <t>Staff Attys</t>
  </si>
  <si>
    <t>+ Fellows</t>
  </si>
  <si>
    <t>Discovery +</t>
  </si>
  <si>
    <t>In-House Clinic</t>
  </si>
  <si>
    <t>Costs of Different Types of Course Offerings (per student credit hour)</t>
  </si>
  <si>
    <t>Small Podium</t>
  </si>
  <si>
    <t>Cost/</t>
  </si>
  <si>
    <t>Costs</t>
  </si>
  <si>
    <t>Admin. Costs</t>
  </si>
  <si>
    <t>Compens</t>
  </si>
  <si>
    <t>Admin</t>
  </si>
  <si>
    <t>in Dept</t>
  </si>
  <si>
    <t>Type of Course</t>
  </si>
  <si>
    <t>Simulation</t>
  </si>
  <si>
    <t>Avg. Podium Load</t>
  </si>
  <si>
    <t>Experiential</t>
  </si>
  <si>
    <t>1st Yr. Lawyering</t>
  </si>
  <si>
    <t>Compens.</t>
  </si>
  <si>
    <t>Fellow</t>
  </si>
  <si>
    <t>FT Faculty</t>
  </si>
  <si>
    <t>All FT Faculty</t>
  </si>
  <si>
    <t>Credit-Hrs/Yr</t>
  </si>
  <si>
    <t>All Fellows</t>
  </si>
  <si>
    <t>Data Entry Page</t>
  </si>
  <si>
    <t>Non-Tenure Line</t>
  </si>
  <si>
    <t>Salary</t>
  </si>
  <si>
    <t>Stipend</t>
  </si>
  <si>
    <t>Benefit</t>
  </si>
  <si>
    <t>Rate</t>
  </si>
  <si>
    <t>Development</t>
  </si>
  <si>
    <t>Budget</t>
  </si>
  <si>
    <t>Average</t>
  </si>
  <si>
    <t>Type of Faculy or Staff</t>
  </si>
  <si>
    <t>COURSE PARAMETERS</t>
  </si>
  <si>
    <t>Fellow/Staff Attorney</t>
  </si>
  <si>
    <t>Compensation</t>
  </si>
  <si>
    <t>Type of</t>
  </si>
  <si>
    <t>Tenure</t>
  </si>
  <si>
    <t>Contract</t>
  </si>
  <si>
    <t>Admin. Staff</t>
  </si>
  <si>
    <t>(Gray Fields = Calculations)</t>
  </si>
  <si>
    <t>COMPENSATION COSTS</t>
  </si>
  <si>
    <t>Fellows</t>
  </si>
  <si>
    <t>Dept.</t>
  </si>
  <si>
    <t>Faculty Compens. Costs</t>
  </si>
  <si>
    <t>Courses/ Year</t>
  </si>
  <si>
    <t>Credits/ Course</t>
  </si>
  <si>
    <t>Students/ Course</t>
  </si>
  <si>
    <t>Faculty Cost/ Student Credit</t>
  </si>
  <si>
    <t>Admin. Cost/ Student Credit</t>
  </si>
  <si>
    <t>Total Cost/ Student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</si>
</sst>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0" fillId="0" borderId="0" xfId="0" applyAlignment="1">
      <alignment horizontal="left" indent="1"/>
    </xf>
    <xf numFmtId="165" fontId="0" fillId="0" borderId="0" xfId="1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left" indent="1"/>
    </xf>
    <xf numFmtId="0" fontId="3" fillId="0" borderId="0" xfId="0" applyFont="1"/>
    <xf numFmtId="164" fontId="4" fillId="0" borderId="0" xfId="1" applyNumberFormat="1" applyFont="1"/>
    <xf numFmtId="164" fontId="0" fillId="2" borderId="0" xfId="1" applyNumberFormat="1" applyFont="1" applyFill="1"/>
    <xf numFmtId="164" fontId="0" fillId="2" borderId="0" xfId="0" applyNumberFormat="1" applyFill="1"/>
    <xf numFmtId="0" fontId="0" fillId="2" borderId="0" xfId="0" applyFill="1"/>
    <xf numFmtId="167" fontId="0" fillId="2" borderId="0" xfId="0" applyNumberFormat="1" applyFill="1"/>
    <xf numFmtId="164" fontId="0" fillId="0" borderId="2" xfId="1" applyNumberFormat="1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0" fontId="0" fillId="0" borderId="1" xfId="0" applyBorder="1"/>
    <xf numFmtId="164" fontId="0" fillId="0" borderId="3" xfId="1" applyNumberFormat="1" applyFont="1" applyBorder="1"/>
    <xf numFmtId="0" fontId="0" fillId="0" borderId="6" xfId="0" applyBorder="1"/>
    <xf numFmtId="0" fontId="3" fillId="0" borderId="6" xfId="0" applyFont="1" applyBorder="1"/>
    <xf numFmtId="0" fontId="2" fillId="0" borderId="6" xfId="0" applyFont="1" applyBorder="1" applyAlignment="1">
      <alignment horizontal="left" indent="1"/>
    </xf>
    <xf numFmtId="0" fontId="2" fillId="0" borderId="6" xfId="0" applyFont="1" applyBorder="1"/>
    <xf numFmtId="0" fontId="2" fillId="0" borderId="7" xfId="0" applyFont="1" applyBorder="1" applyAlignment="1">
      <alignment horizontal="left" indent="1"/>
    </xf>
    <xf numFmtId="0" fontId="2" fillId="0" borderId="5" xfId="0" applyFont="1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164" fontId="2" fillId="0" borderId="8" xfId="1" applyNumberFormat="1" applyFont="1" applyBorder="1" applyAlignment="1">
      <alignment wrapText="1"/>
    </xf>
    <xf numFmtId="9" fontId="0" fillId="2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pane xSplit="1" topLeftCell="B1" activePane="topRight" state="frozen"/>
      <selection pane="topRight" activeCell="B1" sqref="B1"/>
    </sheetView>
  </sheetViews>
  <sheetFormatPr defaultRowHeight="14.4" x14ac:dyDescent="0.3"/>
  <cols>
    <col min="1" max="1" width="21.33203125" customWidth="1"/>
    <col min="2" max="3" width="9.109375" customWidth="1"/>
    <col min="4" max="4" width="10.33203125" customWidth="1"/>
    <col min="8" max="8" width="2.6640625" customWidth="1"/>
    <col min="9" max="9" width="9.5546875" bestFit="1" customWidth="1"/>
    <col min="12" max="12" width="10" customWidth="1"/>
    <col min="14" max="14" width="11.88671875" customWidth="1"/>
    <col min="16" max="16" width="2.6640625" customWidth="1"/>
    <col min="18" max="18" width="13" customWidth="1"/>
    <col min="21" max="21" width="12.88671875" customWidth="1"/>
    <col min="22" max="22" width="2.6640625" customWidth="1"/>
  </cols>
  <sheetData>
    <row r="1" spans="1:25" ht="15" x14ac:dyDescent="0.25">
      <c r="A1" t="s">
        <v>56</v>
      </c>
    </row>
    <row r="2" spans="1:25" ht="15" x14ac:dyDescent="0.25">
      <c r="A2" s="1" t="s">
        <v>73</v>
      </c>
    </row>
    <row r="4" spans="1:25" ht="15" x14ac:dyDescent="0.25">
      <c r="A4" s="12" t="s">
        <v>66</v>
      </c>
    </row>
    <row r="7" spans="1:25" ht="15" x14ac:dyDescent="0.25">
      <c r="B7" s="12" t="s">
        <v>17</v>
      </c>
      <c r="K7" s="12" t="s">
        <v>14</v>
      </c>
    </row>
    <row r="9" spans="1:25" ht="15" x14ac:dyDescent="0.25">
      <c r="D9" s="1" t="s">
        <v>19</v>
      </c>
      <c r="R9" t="s">
        <v>1</v>
      </c>
      <c r="T9" t="s">
        <v>1</v>
      </c>
      <c r="U9" t="s">
        <v>32</v>
      </c>
      <c r="W9" t="s">
        <v>32</v>
      </c>
    </row>
    <row r="10" spans="1:25" ht="15" x14ac:dyDescent="0.25">
      <c r="A10" s="12"/>
      <c r="B10" t="s">
        <v>69</v>
      </c>
      <c r="C10" t="s">
        <v>64</v>
      </c>
      <c r="D10" t="s">
        <v>20</v>
      </c>
      <c r="E10" t="s">
        <v>11</v>
      </c>
      <c r="F10" t="s">
        <v>8</v>
      </c>
      <c r="G10" t="s">
        <v>7</v>
      </c>
      <c r="I10" t="s">
        <v>24</v>
      </c>
      <c r="K10" t="s">
        <v>27</v>
      </c>
      <c r="L10" t="s">
        <v>33</v>
      </c>
      <c r="M10" t="s">
        <v>29</v>
      </c>
      <c r="N10" t="s">
        <v>35</v>
      </c>
      <c r="O10" t="s">
        <v>32</v>
      </c>
      <c r="Q10" t="s">
        <v>52</v>
      </c>
      <c r="R10" t="s">
        <v>54</v>
      </c>
      <c r="S10" t="s">
        <v>7</v>
      </c>
      <c r="T10" t="s">
        <v>54</v>
      </c>
      <c r="U10" t="s">
        <v>54</v>
      </c>
      <c r="W10" t="s">
        <v>15</v>
      </c>
      <c r="Y10" t="s">
        <v>16</v>
      </c>
    </row>
    <row r="11" spans="1:25" ht="15" x14ac:dyDescent="0.25">
      <c r="A11" s="12" t="s">
        <v>45</v>
      </c>
      <c r="B11" t="s">
        <v>0</v>
      </c>
      <c r="C11" t="s">
        <v>50</v>
      </c>
      <c r="D11" t="s">
        <v>21</v>
      </c>
      <c r="E11" t="s">
        <v>10</v>
      </c>
      <c r="F11" t="s">
        <v>12</v>
      </c>
      <c r="G11" t="s">
        <v>12</v>
      </c>
      <c r="I11" t="s">
        <v>13</v>
      </c>
      <c r="K11" t="s">
        <v>2</v>
      </c>
      <c r="L11" s="1" t="s">
        <v>34</v>
      </c>
      <c r="M11" t="s">
        <v>30</v>
      </c>
      <c r="N11" t="s">
        <v>31</v>
      </c>
      <c r="O11" t="s">
        <v>28</v>
      </c>
      <c r="Q11" t="s">
        <v>44</v>
      </c>
      <c r="R11" t="s">
        <v>53</v>
      </c>
      <c r="S11" t="s">
        <v>51</v>
      </c>
      <c r="T11" t="s">
        <v>55</v>
      </c>
      <c r="U11" t="s">
        <v>44</v>
      </c>
      <c r="W11" t="s">
        <v>13</v>
      </c>
      <c r="Y11" t="s">
        <v>13</v>
      </c>
    </row>
    <row r="13" spans="1:25" ht="15" x14ac:dyDescent="0.25">
      <c r="A13" s="12" t="s">
        <v>48</v>
      </c>
    </row>
    <row r="14" spans="1:25" ht="15" x14ac:dyDescent="0.25">
      <c r="A14" s="11" t="s">
        <v>36</v>
      </c>
      <c r="B14" t="s">
        <v>70</v>
      </c>
      <c r="C14" s="14">
        <f>IF(B14="Tenure",$G$35,$G$36)</f>
        <v>191000</v>
      </c>
      <c r="D14" s="4">
        <v>1</v>
      </c>
      <c r="E14" s="6">
        <v>2</v>
      </c>
      <c r="F14">
        <v>6</v>
      </c>
      <c r="G14">
        <v>8</v>
      </c>
      <c r="I14" s="15">
        <f>(C14*D14)/(E14*F14*G14)</f>
        <v>1989.5833333333333</v>
      </c>
      <c r="K14">
        <v>2</v>
      </c>
      <c r="L14">
        <v>2</v>
      </c>
      <c r="M14" s="2">
        <v>50000</v>
      </c>
      <c r="N14" s="2">
        <v>50000</v>
      </c>
      <c r="O14" s="15">
        <f>(K14*$G$38)+(L14*G39)+M14+N14</f>
        <v>359800</v>
      </c>
      <c r="Q14">
        <v>10</v>
      </c>
      <c r="R14" s="17">
        <f>Q14*E14*F14*G14</f>
        <v>960</v>
      </c>
      <c r="S14" s="8">
        <v>2</v>
      </c>
      <c r="T14" s="17">
        <f>L14*E14*F14*S14</f>
        <v>48</v>
      </c>
      <c r="U14" s="17">
        <f>R14+T14</f>
        <v>1008</v>
      </c>
      <c r="V14" s="7"/>
      <c r="W14" s="15">
        <f>O14/U14</f>
        <v>356.94444444444446</v>
      </c>
      <c r="Y14" s="15">
        <f>I14+W14</f>
        <v>2346.5277777777778</v>
      </c>
    </row>
    <row r="15" spans="1:25" ht="15" x14ac:dyDescent="0.25">
      <c r="A15" s="11" t="s">
        <v>3</v>
      </c>
      <c r="B15" t="s">
        <v>71</v>
      </c>
      <c r="C15" s="14">
        <f>IF(B15="Tenure",$G$35,$G$36)</f>
        <v>109750</v>
      </c>
      <c r="D15" s="4">
        <v>1</v>
      </c>
      <c r="E15" s="6">
        <v>3</v>
      </c>
      <c r="F15">
        <v>3</v>
      </c>
      <c r="G15">
        <v>25</v>
      </c>
      <c r="H15" s="2"/>
      <c r="I15" s="15">
        <f>(C15*D15)/(E15*F15*G15)</f>
        <v>487.77777777777777</v>
      </c>
      <c r="K15">
        <v>1</v>
      </c>
      <c r="L15">
        <v>0</v>
      </c>
      <c r="M15">
        <v>0</v>
      </c>
      <c r="N15">
        <v>0</v>
      </c>
      <c r="O15" s="15">
        <f>(K15*$G$38)+(L15*G40)+M15+N15</f>
        <v>59800</v>
      </c>
      <c r="Q15">
        <v>4</v>
      </c>
      <c r="R15" s="17">
        <f>Q15*E15*F15*G15</f>
        <v>900</v>
      </c>
      <c r="S15" s="8">
        <v>0</v>
      </c>
      <c r="T15" s="17">
        <f>L15*E15*F15*S15</f>
        <v>0</v>
      </c>
      <c r="U15" s="17">
        <f>R15+T15</f>
        <v>900</v>
      </c>
      <c r="V15" s="7"/>
      <c r="W15" s="15">
        <f>O15/U15</f>
        <v>66.444444444444443</v>
      </c>
      <c r="Y15" s="15">
        <f>I15+W15</f>
        <v>554.22222222222217</v>
      </c>
    </row>
    <row r="16" spans="1:25" ht="15" x14ac:dyDescent="0.25">
      <c r="A16" s="11" t="s">
        <v>46</v>
      </c>
      <c r="B16" t="s">
        <v>70</v>
      </c>
      <c r="C16" s="14">
        <f>IF(B16="Tenure",$G$35,$G$36)</f>
        <v>191000</v>
      </c>
      <c r="D16" s="4">
        <v>1</v>
      </c>
      <c r="E16" s="6">
        <v>3.5</v>
      </c>
      <c r="F16">
        <v>3</v>
      </c>
      <c r="G16">
        <v>20</v>
      </c>
      <c r="H16" s="2"/>
      <c r="I16" s="15">
        <f>(C16*D16)/(E16*F16*G16)</f>
        <v>909.52380952380952</v>
      </c>
      <c r="K16">
        <v>0</v>
      </c>
      <c r="L16">
        <v>0</v>
      </c>
      <c r="M16">
        <v>0</v>
      </c>
      <c r="N16">
        <v>0</v>
      </c>
      <c r="O16" s="15">
        <f>(K16*$G$38)+(L16*G41)+M16+N16</f>
        <v>0</v>
      </c>
      <c r="Q16" s="16"/>
      <c r="Y16" s="15">
        <f>I16+W16</f>
        <v>909.52380952380952</v>
      </c>
    </row>
    <row r="17" spans="1:25" ht="15" x14ac:dyDescent="0.25">
      <c r="A17" s="9"/>
      <c r="D17" s="4"/>
      <c r="E17" s="6"/>
      <c r="H17" s="2"/>
      <c r="I17" s="2"/>
    </row>
    <row r="18" spans="1:25" ht="15" x14ac:dyDescent="0.25">
      <c r="A18" s="11" t="s">
        <v>49</v>
      </c>
      <c r="B18" t="s">
        <v>71</v>
      </c>
      <c r="C18" s="14">
        <f>IF(B18="Tenure",$G$35,$G$36)</f>
        <v>109750</v>
      </c>
      <c r="D18" s="4">
        <v>1</v>
      </c>
      <c r="E18" s="6">
        <v>4</v>
      </c>
      <c r="F18">
        <v>3</v>
      </c>
      <c r="G18">
        <v>17</v>
      </c>
      <c r="H18" s="2"/>
      <c r="I18" s="15">
        <f>(C18*D18)/(E18*F18*G18)</f>
        <v>537.99019607843138</v>
      </c>
      <c r="K18">
        <v>0</v>
      </c>
      <c r="L18">
        <v>0</v>
      </c>
      <c r="M18">
        <v>0</v>
      </c>
      <c r="N18">
        <v>0</v>
      </c>
      <c r="O18" s="15">
        <f>(K18*$G$38)+(L18*G43)+M18+N18</f>
        <v>0</v>
      </c>
      <c r="Q18">
        <v>10</v>
      </c>
      <c r="R18" s="17">
        <f>Q18*E18*F18*G18</f>
        <v>2040</v>
      </c>
      <c r="S18">
        <v>0</v>
      </c>
      <c r="T18" s="17">
        <f>L18*E18*F18*S18</f>
        <v>0</v>
      </c>
      <c r="U18" s="17">
        <f>R18+T18</f>
        <v>2040</v>
      </c>
      <c r="V18" s="7"/>
      <c r="W18" s="15">
        <f>O18/U18</f>
        <v>0</v>
      </c>
      <c r="Y18" s="15">
        <f>I18+W18</f>
        <v>537.99019607843138</v>
      </c>
    </row>
    <row r="19" spans="1:25" ht="15" x14ac:dyDescent="0.25">
      <c r="A19" s="9"/>
      <c r="D19" s="4"/>
      <c r="E19" s="6"/>
      <c r="H19" s="2"/>
      <c r="I19" s="2"/>
    </row>
    <row r="20" spans="1:25" ht="15" x14ac:dyDescent="0.25">
      <c r="A20" s="12" t="s">
        <v>22</v>
      </c>
      <c r="D20" s="4"/>
      <c r="E20" s="6"/>
      <c r="H20" s="6"/>
      <c r="I20" s="6"/>
    </row>
    <row r="21" spans="1:25" ht="15" x14ac:dyDescent="0.25">
      <c r="A21" s="11" t="s">
        <v>4</v>
      </c>
      <c r="B21" t="s">
        <v>70</v>
      </c>
      <c r="C21" s="14">
        <f>IF(B21="Tenure",$G$35,$G$36)</f>
        <v>191000</v>
      </c>
      <c r="D21" s="4">
        <v>1</v>
      </c>
      <c r="E21" s="6">
        <v>3.5</v>
      </c>
      <c r="F21">
        <v>3</v>
      </c>
      <c r="G21">
        <v>75</v>
      </c>
      <c r="H21" s="6"/>
      <c r="I21" s="15">
        <f>(C21*D21)/(E21*F21*G21)</f>
        <v>242.53968253968253</v>
      </c>
      <c r="K21">
        <v>0</v>
      </c>
      <c r="L21">
        <v>0</v>
      </c>
      <c r="M21">
        <v>0</v>
      </c>
      <c r="N21">
        <v>0</v>
      </c>
      <c r="O21" s="15">
        <f>(K21*$G$38)+(L21*G46)+M21+N21</f>
        <v>0</v>
      </c>
      <c r="Y21" s="15">
        <f>I21+W21</f>
        <v>242.53968253968253</v>
      </c>
    </row>
    <row r="22" spans="1:25" ht="15" x14ac:dyDescent="0.25">
      <c r="A22" s="11" t="s">
        <v>5</v>
      </c>
      <c r="B22" t="s">
        <v>70</v>
      </c>
      <c r="C22" s="14">
        <f>IF(B22="Tenure",$G$35,$G$36)</f>
        <v>191000</v>
      </c>
      <c r="D22" s="4">
        <v>1</v>
      </c>
      <c r="E22" s="6">
        <v>3.5</v>
      </c>
      <c r="F22">
        <v>3</v>
      </c>
      <c r="G22">
        <v>50</v>
      </c>
      <c r="H22" s="2"/>
      <c r="I22" s="15">
        <f>(C22*D22)/(E22*F22*G22)</f>
        <v>363.8095238095238</v>
      </c>
      <c r="K22">
        <v>0</v>
      </c>
      <c r="L22">
        <v>0</v>
      </c>
      <c r="M22">
        <v>0</v>
      </c>
      <c r="N22">
        <v>0</v>
      </c>
      <c r="O22" s="15">
        <f>(K22*$G$38)+(L22*G47)+M22+N22</f>
        <v>0</v>
      </c>
      <c r="Y22" s="15">
        <f>I22+W22</f>
        <v>363.8095238095238</v>
      </c>
    </row>
    <row r="23" spans="1:25" ht="15" x14ac:dyDescent="0.25">
      <c r="A23" s="11" t="s">
        <v>38</v>
      </c>
      <c r="B23" t="s">
        <v>70</v>
      </c>
      <c r="C23" s="14">
        <f>IF(B23="Tenure",$G$35,$G$36)</f>
        <v>191000</v>
      </c>
      <c r="D23" s="4">
        <v>1</v>
      </c>
      <c r="E23" s="6">
        <v>3.5</v>
      </c>
      <c r="F23">
        <v>3</v>
      </c>
      <c r="G23">
        <v>20</v>
      </c>
      <c r="H23" s="2"/>
      <c r="I23" s="15">
        <f>(C23*D23)/(E23*F23*G23)</f>
        <v>909.52380952380952</v>
      </c>
      <c r="K23">
        <v>0</v>
      </c>
      <c r="L23">
        <v>0</v>
      </c>
      <c r="M23">
        <v>0</v>
      </c>
      <c r="N23">
        <v>0</v>
      </c>
      <c r="O23" s="15">
        <f>(K23*$G$38)+(L23*G48)+M23+N23</f>
        <v>0</v>
      </c>
      <c r="Y23" s="15">
        <f>I23+W23</f>
        <v>909.52380952380952</v>
      </c>
    </row>
    <row r="24" spans="1:25" ht="15" x14ac:dyDescent="0.25">
      <c r="A24" s="11" t="s">
        <v>6</v>
      </c>
      <c r="B24" t="s">
        <v>70</v>
      </c>
      <c r="C24" s="14">
        <f>IF(B24="Tenure",$G$35,$G$36)</f>
        <v>191000</v>
      </c>
      <c r="D24" s="4">
        <v>1</v>
      </c>
      <c r="E24" s="6">
        <v>3.5</v>
      </c>
      <c r="F24">
        <v>3</v>
      </c>
      <c r="G24">
        <v>10</v>
      </c>
      <c r="H24" s="2"/>
      <c r="I24" s="15">
        <f>(C24*D24)/(E24*F24*G24)</f>
        <v>1819.047619047619</v>
      </c>
      <c r="K24">
        <v>0</v>
      </c>
      <c r="L24">
        <v>0</v>
      </c>
      <c r="M24">
        <v>0</v>
      </c>
      <c r="N24">
        <v>0</v>
      </c>
      <c r="O24" s="15">
        <f>(K24*$G$38)+(L24*G49)+M24+N24</f>
        <v>0</v>
      </c>
      <c r="Y24" s="15">
        <f>I24+W24</f>
        <v>1819.047619047619</v>
      </c>
    </row>
    <row r="25" spans="1:25" ht="15" x14ac:dyDescent="0.25">
      <c r="A25" s="9"/>
      <c r="D25" s="2"/>
      <c r="E25" s="6"/>
      <c r="H25" s="2"/>
      <c r="I25" s="2"/>
    </row>
    <row r="26" spans="1:25" ht="15" x14ac:dyDescent="0.25">
      <c r="A26" s="11" t="s">
        <v>47</v>
      </c>
      <c r="B26" t="s">
        <v>70</v>
      </c>
      <c r="C26" s="14">
        <f>IF(B26="Tenure",$G$35,$G$36)</f>
        <v>191000</v>
      </c>
      <c r="D26" s="4">
        <v>1</v>
      </c>
      <c r="E26" s="6">
        <v>3.5</v>
      </c>
      <c r="F26">
        <v>3</v>
      </c>
      <c r="G26" s="16">
        <f>AVERAGE(G21:G24)</f>
        <v>38.75</v>
      </c>
      <c r="H26" s="6"/>
      <c r="I26" s="15">
        <f>(C26*D26)/(E26*F26*G26)</f>
        <v>469.43164362519201</v>
      </c>
      <c r="K26">
        <v>0</v>
      </c>
      <c r="L26">
        <v>0</v>
      </c>
      <c r="M26">
        <v>0</v>
      </c>
      <c r="N26">
        <v>0</v>
      </c>
      <c r="O26" s="15">
        <f>(K26*$G$38)+(L26*G51)+M26+N26</f>
        <v>0</v>
      </c>
      <c r="Y26" s="15">
        <f>I26+W26</f>
        <v>469.43164362519201</v>
      </c>
    </row>
    <row r="27" spans="1:25" ht="15" x14ac:dyDescent="0.25">
      <c r="A27" s="11"/>
      <c r="H27" s="2"/>
      <c r="I27" s="2"/>
    </row>
    <row r="29" spans="1:25" ht="15" x14ac:dyDescent="0.25">
      <c r="A29" s="12" t="s">
        <v>74</v>
      </c>
    </row>
    <row r="30" spans="1:25" ht="15" x14ac:dyDescent="0.25">
      <c r="E30" t="s">
        <v>64</v>
      </c>
      <c r="G30" t="s">
        <v>64</v>
      </c>
    </row>
    <row r="31" spans="1:25" ht="15" x14ac:dyDescent="0.25">
      <c r="B31" t="s">
        <v>64</v>
      </c>
      <c r="C31" t="s">
        <v>64</v>
      </c>
      <c r="D31" t="s">
        <v>60</v>
      </c>
      <c r="E31" t="s">
        <v>62</v>
      </c>
      <c r="G31" t="s">
        <v>68</v>
      </c>
    </row>
    <row r="32" spans="1:25" x14ac:dyDescent="0.3">
      <c r="B32" t="s">
        <v>58</v>
      </c>
      <c r="C32" t="s">
        <v>59</v>
      </c>
      <c r="D32" t="s">
        <v>61</v>
      </c>
      <c r="E32" t="s">
        <v>63</v>
      </c>
      <c r="G32" t="s">
        <v>40</v>
      </c>
    </row>
    <row r="33" spans="1:9" x14ac:dyDescent="0.3">
      <c r="A33" s="12" t="s">
        <v>65</v>
      </c>
    </row>
    <row r="34" spans="1:9" x14ac:dyDescent="0.3">
      <c r="A34" s="12"/>
    </row>
    <row r="35" spans="1:9" x14ac:dyDescent="0.3">
      <c r="A35" s="5" t="s">
        <v>18</v>
      </c>
      <c r="B35" s="2">
        <v>135000</v>
      </c>
      <c r="C35" s="2">
        <v>10000</v>
      </c>
      <c r="D35" s="4">
        <v>0.3</v>
      </c>
      <c r="E35" s="2">
        <v>2500</v>
      </c>
      <c r="G35" s="15">
        <f>((B35+C35)*(1+D35))+E35</f>
        <v>191000</v>
      </c>
    </row>
    <row r="36" spans="1:9" x14ac:dyDescent="0.3">
      <c r="A36" s="5" t="s">
        <v>57</v>
      </c>
      <c r="B36" s="2">
        <v>77500</v>
      </c>
      <c r="C36" s="2">
        <v>5000</v>
      </c>
      <c r="D36" s="4">
        <v>0.3</v>
      </c>
      <c r="E36" s="2">
        <v>2500</v>
      </c>
      <c r="G36" s="15">
        <f>((B36+C36)*(1+D36))+E36</f>
        <v>109750</v>
      </c>
      <c r="I36" s="32">
        <f>G36/G35</f>
        <v>0.57460732984293195</v>
      </c>
    </row>
    <row r="38" spans="1:9" x14ac:dyDescent="0.3">
      <c r="A38" s="5" t="s">
        <v>72</v>
      </c>
      <c r="B38" s="2">
        <v>46000</v>
      </c>
      <c r="C38" s="2">
        <v>0</v>
      </c>
      <c r="D38" s="4">
        <v>0.3</v>
      </c>
      <c r="E38" s="2">
        <v>0</v>
      </c>
      <c r="G38" s="15">
        <f>((B38+C38)*(1+D38))+E38</f>
        <v>59800</v>
      </c>
    </row>
    <row r="39" spans="1:9" x14ac:dyDescent="0.3">
      <c r="A39" s="5" t="s">
        <v>67</v>
      </c>
      <c r="B39" s="2">
        <v>52000</v>
      </c>
      <c r="C39" s="2">
        <v>0</v>
      </c>
      <c r="D39" s="4">
        <v>0.3</v>
      </c>
      <c r="E39" s="2">
        <v>2500</v>
      </c>
      <c r="G39" s="15">
        <f>((B39+C39)*(1+D39))+E39</f>
        <v>70100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4.4" x14ac:dyDescent="0.3"/>
  <cols>
    <col min="1" max="1" width="18.109375" customWidth="1"/>
    <col min="2" max="2" width="9.88671875" customWidth="1"/>
    <col min="3" max="3" width="8.88671875" bestFit="1" customWidth="1"/>
    <col min="4" max="4" width="8.109375" bestFit="1" customWidth="1"/>
    <col min="5" max="5" width="9.5546875" customWidth="1"/>
    <col min="6" max="6" width="8.88671875" customWidth="1"/>
    <col min="7" max="7" width="1.6640625" customWidth="1"/>
    <col min="8" max="8" width="8.109375" customWidth="1"/>
    <col min="9" max="9" width="1.6640625" customWidth="1"/>
    <col min="10" max="10" width="9" style="2" customWidth="1"/>
  </cols>
  <sheetData>
    <row r="1" spans="1:10" ht="15" x14ac:dyDescent="0.25">
      <c r="A1" s="12" t="s">
        <v>37</v>
      </c>
    </row>
    <row r="3" spans="1:10" ht="15" x14ac:dyDescent="0.25">
      <c r="A3" s="9"/>
      <c r="C3" s="9"/>
      <c r="D3" s="9"/>
      <c r="E3" s="9"/>
      <c r="F3" s="9"/>
      <c r="G3" s="9"/>
      <c r="H3" s="9"/>
      <c r="I3" s="9"/>
      <c r="J3" s="10"/>
    </row>
    <row r="4" spans="1:10" ht="63.75" customHeight="1" x14ac:dyDescent="0.25">
      <c r="A4" s="28" t="s">
        <v>45</v>
      </c>
      <c r="B4" s="29" t="s">
        <v>77</v>
      </c>
      <c r="C4" s="29" t="s">
        <v>78</v>
      </c>
      <c r="D4" s="29" t="s">
        <v>79</v>
      </c>
      <c r="E4" s="29" t="s">
        <v>80</v>
      </c>
      <c r="F4" s="29" t="s">
        <v>81</v>
      </c>
      <c r="G4" s="30"/>
      <c r="H4" s="29" t="s">
        <v>82</v>
      </c>
      <c r="I4" s="30"/>
      <c r="J4" s="31" t="s">
        <v>83</v>
      </c>
    </row>
    <row r="5" spans="1:10" ht="7.5" customHeight="1" x14ac:dyDescent="0.25">
      <c r="A5" s="23"/>
      <c r="J5" s="18"/>
    </row>
    <row r="6" spans="1:10" ht="15" x14ac:dyDescent="0.25">
      <c r="A6" s="24" t="s">
        <v>48</v>
      </c>
      <c r="J6" s="18"/>
    </row>
    <row r="7" spans="1:10" ht="15" x14ac:dyDescent="0.25">
      <c r="A7" s="25" t="s">
        <v>36</v>
      </c>
      <c r="B7" s="2">
        <f>'Data Entry'!C14*'Data Entry'!D14</f>
        <v>191000</v>
      </c>
      <c r="C7" s="6">
        <f>'Data Entry'!E14</f>
        <v>2</v>
      </c>
      <c r="D7">
        <f>'Data Entry'!F14</f>
        <v>6</v>
      </c>
      <c r="E7">
        <f>'Data Entry'!G14</f>
        <v>8</v>
      </c>
      <c r="F7" s="2">
        <f>'Data Entry'!I14</f>
        <v>1989.5833333333333</v>
      </c>
      <c r="H7" s="2">
        <f>'Data Entry'!W14</f>
        <v>356.94444444444446</v>
      </c>
      <c r="J7" s="18">
        <f>'Data Entry'!Y14</f>
        <v>2346.5277777777778</v>
      </c>
    </row>
    <row r="8" spans="1:10" ht="15" x14ac:dyDescent="0.25">
      <c r="A8" s="25" t="s">
        <v>3</v>
      </c>
      <c r="B8" s="2">
        <f>'Data Entry'!C15*'Data Entry'!D15</f>
        <v>109750</v>
      </c>
      <c r="C8" s="6">
        <f>'Data Entry'!E15</f>
        <v>3</v>
      </c>
      <c r="D8">
        <f>'Data Entry'!F15</f>
        <v>3</v>
      </c>
      <c r="E8">
        <f>'Data Entry'!G15</f>
        <v>25</v>
      </c>
      <c r="F8" s="2">
        <f>'Data Entry'!I15</f>
        <v>487.77777777777777</v>
      </c>
      <c r="H8" s="2">
        <f>'Data Entry'!W15</f>
        <v>66.444444444444443</v>
      </c>
      <c r="J8" s="18">
        <f>'Data Entry'!Y15</f>
        <v>554.22222222222217</v>
      </c>
    </row>
    <row r="9" spans="1:10" ht="15" x14ac:dyDescent="0.25">
      <c r="A9" s="25" t="s">
        <v>46</v>
      </c>
      <c r="B9" s="2">
        <f>'Data Entry'!C16*'Data Entry'!D16</f>
        <v>191000</v>
      </c>
      <c r="C9" s="6">
        <f>'Data Entry'!E16</f>
        <v>3.5</v>
      </c>
      <c r="D9">
        <f>'Data Entry'!F16</f>
        <v>3</v>
      </c>
      <c r="E9">
        <f>'Data Entry'!G16</f>
        <v>20</v>
      </c>
      <c r="F9" s="2">
        <f>'Data Entry'!I16</f>
        <v>909.52380952380952</v>
      </c>
      <c r="H9" s="2">
        <f>'Data Entry'!W16</f>
        <v>0</v>
      </c>
      <c r="J9" s="18">
        <f>'Data Entry'!Y16</f>
        <v>909.52380952380952</v>
      </c>
    </row>
    <row r="10" spans="1:10" ht="7.5" customHeight="1" x14ac:dyDescent="0.25">
      <c r="A10" s="26"/>
      <c r="B10" s="2"/>
      <c r="C10" s="6"/>
      <c r="F10" s="2"/>
      <c r="J10" s="18"/>
    </row>
    <row r="11" spans="1:10" ht="15" x14ac:dyDescent="0.25">
      <c r="A11" s="25" t="s">
        <v>49</v>
      </c>
      <c r="B11" s="2">
        <f>'Data Entry'!C18*'Data Entry'!D18</f>
        <v>109750</v>
      </c>
      <c r="C11" s="6">
        <f>'Data Entry'!E18</f>
        <v>4</v>
      </c>
      <c r="D11">
        <f>'Data Entry'!F18</f>
        <v>3</v>
      </c>
      <c r="E11">
        <f>'Data Entry'!G18</f>
        <v>17</v>
      </c>
      <c r="F11" s="2">
        <f>'Data Entry'!I18</f>
        <v>537.99019607843138</v>
      </c>
      <c r="H11" s="2">
        <f>'Data Entry'!W18</f>
        <v>0</v>
      </c>
      <c r="J11" s="18">
        <f>'Data Entry'!Y18</f>
        <v>537.99019607843138</v>
      </c>
    </row>
    <row r="12" spans="1:10" ht="11.25" customHeight="1" x14ac:dyDescent="0.25">
      <c r="A12" s="26"/>
      <c r="B12" s="2"/>
      <c r="C12" s="6"/>
      <c r="F12" s="2"/>
      <c r="J12" s="18"/>
    </row>
    <row r="13" spans="1:10" ht="15" x14ac:dyDescent="0.25">
      <c r="A13" s="24" t="s">
        <v>22</v>
      </c>
      <c r="B13" s="2"/>
      <c r="C13" s="6"/>
      <c r="F13" s="2"/>
      <c r="J13" s="18"/>
    </row>
    <row r="14" spans="1:10" ht="15" x14ac:dyDescent="0.25">
      <c r="A14" s="25" t="s">
        <v>4</v>
      </c>
      <c r="B14" s="2">
        <f>'Data Entry'!C21*'Data Entry'!D21</f>
        <v>191000</v>
      </c>
      <c r="C14" s="6">
        <f>'Data Entry'!E21</f>
        <v>3.5</v>
      </c>
      <c r="D14">
        <f>'Data Entry'!F21</f>
        <v>3</v>
      </c>
      <c r="E14">
        <f>'Data Entry'!G21</f>
        <v>75</v>
      </c>
      <c r="F14" s="2">
        <f>'Data Entry'!I21</f>
        <v>242.53968253968253</v>
      </c>
      <c r="H14" s="2">
        <f>'Data Entry'!W21</f>
        <v>0</v>
      </c>
      <c r="J14" s="18">
        <f>'Data Entry'!Y21</f>
        <v>242.53968253968253</v>
      </c>
    </row>
    <row r="15" spans="1:10" ht="15" x14ac:dyDescent="0.25">
      <c r="A15" s="25" t="s">
        <v>5</v>
      </c>
      <c r="B15" s="2">
        <f>'Data Entry'!C22*'Data Entry'!D22</f>
        <v>191000</v>
      </c>
      <c r="C15" s="6">
        <f>'Data Entry'!E22</f>
        <v>3.5</v>
      </c>
      <c r="D15">
        <f>'Data Entry'!F22</f>
        <v>3</v>
      </c>
      <c r="E15">
        <f>'Data Entry'!G22</f>
        <v>50</v>
      </c>
      <c r="F15" s="2">
        <f>'Data Entry'!I22</f>
        <v>363.8095238095238</v>
      </c>
      <c r="H15" s="2">
        <f>'Data Entry'!W22</f>
        <v>0</v>
      </c>
      <c r="J15" s="18">
        <f>'Data Entry'!Y22</f>
        <v>363.8095238095238</v>
      </c>
    </row>
    <row r="16" spans="1:10" ht="15" x14ac:dyDescent="0.25">
      <c r="A16" s="25" t="s">
        <v>38</v>
      </c>
      <c r="B16" s="2">
        <f>'Data Entry'!C23*'Data Entry'!D23</f>
        <v>191000</v>
      </c>
      <c r="C16" s="6">
        <f>'Data Entry'!E23</f>
        <v>3.5</v>
      </c>
      <c r="D16">
        <f>'Data Entry'!F23</f>
        <v>3</v>
      </c>
      <c r="E16">
        <f>'Data Entry'!G23</f>
        <v>20</v>
      </c>
      <c r="F16" s="2">
        <f>'Data Entry'!I23</f>
        <v>909.52380952380952</v>
      </c>
      <c r="H16" s="2">
        <f>'Data Entry'!W23</f>
        <v>0</v>
      </c>
      <c r="J16" s="18">
        <f>'Data Entry'!Y23</f>
        <v>909.52380952380952</v>
      </c>
    </row>
    <row r="17" spans="1:10" ht="15" x14ac:dyDescent="0.25">
      <c r="A17" s="25" t="s">
        <v>6</v>
      </c>
      <c r="B17" s="2">
        <f>'Data Entry'!C24*'Data Entry'!D24</f>
        <v>191000</v>
      </c>
      <c r="C17" s="6">
        <f>'Data Entry'!E24</f>
        <v>3.5</v>
      </c>
      <c r="D17">
        <f>'Data Entry'!F24</f>
        <v>3</v>
      </c>
      <c r="E17">
        <f>'Data Entry'!G24</f>
        <v>10</v>
      </c>
      <c r="F17" s="2">
        <f>'Data Entry'!I24</f>
        <v>1819.047619047619</v>
      </c>
      <c r="H17" s="2">
        <f>'Data Entry'!W24</f>
        <v>0</v>
      </c>
      <c r="J17" s="18">
        <f>'Data Entry'!Y24</f>
        <v>1819.047619047619</v>
      </c>
    </row>
    <row r="18" spans="1:10" ht="15" x14ac:dyDescent="0.25">
      <c r="A18" s="26"/>
      <c r="B18" s="2"/>
      <c r="C18" s="6"/>
      <c r="F18" s="2"/>
      <c r="J18" s="18"/>
    </row>
    <row r="19" spans="1:10" ht="15" x14ac:dyDescent="0.25">
      <c r="A19" s="27" t="s">
        <v>47</v>
      </c>
      <c r="B19" s="19">
        <f>'Data Entry'!C26*'Data Entry'!D26</f>
        <v>191000</v>
      </c>
      <c r="C19" s="20">
        <f>'Data Entry'!E26</f>
        <v>3.5</v>
      </c>
      <c r="D19" s="21">
        <f>'Data Entry'!F26</f>
        <v>3</v>
      </c>
      <c r="E19" s="21">
        <f>'Data Entry'!G26</f>
        <v>38.75</v>
      </c>
      <c r="F19" s="19">
        <f>'Data Entry'!I26</f>
        <v>469.43164362519201</v>
      </c>
      <c r="G19" s="21"/>
      <c r="H19" s="19">
        <f>'Data Entry'!W26</f>
        <v>0</v>
      </c>
      <c r="I19" s="21"/>
      <c r="J19" s="22">
        <f>'Data Entry'!Y26</f>
        <v>469.43164362519201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xSplit="1" topLeftCell="B1" activePane="topRight" state="frozen"/>
      <selection pane="topRight"/>
    </sheetView>
  </sheetViews>
  <sheetFormatPr defaultRowHeight="14.4" x14ac:dyDescent="0.3"/>
  <cols>
    <col min="1" max="1" width="22" bestFit="1" customWidth="1"/>
    <col min="2" max="2" width="9.33203125" customWidth="1"/>
    <col min="3" max="3" width="8.88671875" bestFit="1" customWidth="1"/>
    <col min="4" max="4" width="8" bestFit="1" customWidth="1"/>
    <col min="5" max="5" width="8.109375" bestFit="1" customWidth="1"/>
    <col min="6" max="6" width="8.109375" customWidth="1"/>
    <col min="7" max="7" width="9.5546875" customWidth="1"/>
    <col min="8" max="8" width="8.88671875" customWidth="1"/>
    <col min="9" max="9" width="2.6640625" customWidth="1"/>
    <col min="11" max="11" width="7.109375" customWidth="1"/>
    <col min="12" max="12" width="7.44140625" customWidth="1"/>
    <col min="13" max="13" width="9.6640625" bestFit="1" customWidth="1"/>
    <col min="14" max="14" width="8" customWidth="1"/>
    <col min="15" max="15" width="8.109375" customWidth="1"/>
    <col min="16" max="16" width="2.6640625" customWidth="1"/>
    <col min="17" max="17" width="8" style="2" customWidth="1"/>
  </cols>
  <sheetData>
    <row r="1" spans="1:17" ht="15" x14ac:dyDescent="0.25">
      <c r="A1" s="12" t="s">
        <v>37</v>
      </c>
    </row>
    <row r="3" spans="1:17" ht="15" x14ac:dyDescent="0.25">
      <c r="A3" s="9"/>
      <c r="B3" s="12" t="s">
        <v>17</v>
      </c>
      <c r="C3" s="9"/>
      <c r="D3" s="9"/>
      <c r="E3" s="9"/>
      <c r="F3" s="9"/>
      <c r="G3" s="9"/>
      <c r="H3" s="9"/>
      <c r="I3" s="9"/>
      <c r="J3" s="12" t="s">
        <v>41</v>
      </c>
      <c r="K3" s="9"/>
      <c r="L3" s="9"/>
      <c r="M3" s="9"/>
      <c r="N3" s="9"/>
      <c r="O3" s="9"/>
      <c r="P3" s="9"/>
      <c r="Q3" s="10"/>
    </row>
    <row r="4" spans="1:17" ht="1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 t="s">
        <v>32</v>
      </c>
    </row>
    <row r="5" spans="1:17" ht="15" x14ac:dyDescent="0.25">
      <c r="A5" s="9"/>
      <c r="B5" s="9"/>
      <c r="C5" s="9"/>
      <c r="D5" s="9"/>
      <c r="E5" s="9"/>
      <c r="F5" s="9"/>
      <c r="G5" s="9"/>
      <c r="H5" s="9" t="s">
        <v>39</v>
      </c>
      <c r="I5" s="9"/>
      <c r="J5" s="9" t="s">
        <v>32</v>
      </c>
      <c r="K5" s="9"/>
      <c r="L5" s="9"/>
      <c r="M5" s="9"/>
      <c r="N5" s="9" t="s">
        <v>1</v>
      </c>
      <c r="O5" s="9" t="s">
        <v>39</v>
      </c>
      <c r="P5" s="9"/>
      <c r="Q5" s="10" t="s">
        <v>39</v>
      </c>
    </row>
    <row r="6" spans="1:17" ht="15" x14ac:dyDescent="0.25">
      <c r="A6" s="9"/>
      <c r="B6" s="9" t="s">
        <v>42</v>
      </c>
      <c r="C6" s="9" t="s">
        <v>11</v>
      </c>
      <c r="D6" s="9" t="s">
        <v>39</v>
      </c>
      <c r="E6" s="9" t="s">
        <v>8</v>
      </c>
      <c r="F6" s="9" t="s">
        <v>39</v>
      </c>
      <c r="G6" s="9" t="s">
        <v>7</v>
      </c>
      <c r="H6" s="9" t="s">
        <v>1</v>
      </c>
      <c r="I6" s="9"/>
      <c r="J6" s="9" t="s">
        <v>43</v>
      </c>
      <c r="K6" s="9" t="s">
        <v>0</v>
      </c>
      <c r="L6" s="9" t="s">
        <v>75</v>
      </c>
      <c r="M6" s="9" t="s">
        <v>7</v>
      </c>
      <c r="N6" s="9" t="s">
        <v>8</v>
      </c>
      <c r="O6" s="9" t="s">
        <v>1</v>
      </c>
      <c r="P6" s="9"/>
      <c r="Q6" s="10" t="s">
        <v>1</v>
      </c>
    </row>
    <row r="7" spans="1:17" ht="17.25" x14ac:dyDescent="0.4">
      <c r="A7" s="12" t="s">
        <v>45</v>
      </c>
      <c r="B7" s="12" t="s">
        <v>40</v>
      </c>
      <c r="C7" s="12" t="s">
        <v>10</v>
      </c>
      <c r="D7" s="12" t="s">
        <v>12</v>
      </c>
      <c r="E7" s="12" t="s">
        <v>12</v>
      </c>
      <c r="F7" s="12" t="s">
        <v>23</v>
      </c>
      <c r="G7" s="12" t="s">
        <v>12</v>
      </c>
      <c r="H7" s="12" t="s">
        <v>23</v>
      </c>
      <c r="I7" s="9"/>
      <c r="J7" s="12" t="s">
        <v>28</v>
      </c>
      <c r="K7" s="12" t="s">
        <v>44</v>
      </c>
      <c r="L7" s="12" t="s">
        <v>44</v>
      </c>
      <c r="M7" s="12" t="s">
        <v>51</v>
      </c>
      <c r="N7" s="12" t="s">
        <v>76</v>
      </c>
      <c r="O7" s="12" t="s">
        <v>23</v>
      </c>
      <c r="P7" s="9"/>
      <c r="Q7" s="13" t="s">
        <v>23</v>
      </c>
    </row>
    <row r="9" spans="1:17" ht="15" x14ac:dyDescent="0.25">
      <c r="A9" s="9" t="s">
        <v>36</v>
      </c>
      <c r="B9" s="2">
        <f>'Data Entry'!C14*'Data Entry'!D14</f>
        <v>191000</v>
      </c>
      <c r="C9" s="6">
        <f>'Data Entry'!E14</f>
        <v>2</v>
      </c>
      <c r="D9" s="2">
        <f>B9/C9</f>
        <v>95500</v>
      </c>
      <c r="E9">
        <f>'Data Entry'!F14</f>
        <v>6</v>
      </c>
      <c r="F9" s="2">
        <f>D9/E9</f>
        <v>15916.666666666666</v>
      </c>
      <c r="G9">
        <f>'Data Entry'!G14</f>
        <v>8</v>
      </c>
      <c r="H9" s="2">
        <f>F9/G9</f>
        <v>1989.5833333333333</v>
      </c>
      <c r="J9" s="2">
        <f>'Data Entry'!O14</f>
        <v>359800</v>
      </c>
      <c r="K9">
        <f>'Data Entry'!Q14</f>
        <v>10</v>
      </c>
      <c r="L9">
        <f>'Data Entry'!L14</f>
        <v>2</v>
      </c>
      <c r="M9">
        <f>'Data Entry'!S14</f>
        <v>2</v>
      </c>
      <c r="N9" s="2">
        <f>'Data Entry'!U14</f>
        <v>1008</v>
      </c>
      <c r="O9" s="2">
        <f>J9/N9</f>
        <v>356.94444444444446</v>
      </c>
      <c r="Q9" s="2">
        <f>H9+O9</f>
        <v>2346.5277777777778</v>
      </c>
    </row>
    <row r="10" spans="1:17" ht="15" x14ac:dyDescent="0.25">
      <c r="A10" s="9" t="s">
        <v>3</v>
      </c>
      <c r="B10" s="2">
        <f>'Data Entry'!C15*'Data Entry'!D15</f>
        <v>109750</v>
      </c>
      <c r="C10" s="6">
        <f>'Data Entry'!E15</f>
        <v>3</v>
      </c>
      <c r="D10" s="2">
        <f>B10/C10</f>
        <v>36583.333333333336</v>
      </c>
      <c r="E10">
        <f>'Data Entry'!F15</f>
        <v>3</v>
      </c>
      <c r="F10" s="2">
        <f>D10/E10</f>
        <v>12194.444444444445</v>
      </c>
      <c r="G10">
        <f>'Data Entry'!G15</f>
        <v>25</v>
      </c>
      <c r="H10" s="2">
        <f>F10/G10</f>
        <v>487.77777777777783</v>
      </c>
      <c r="J10" s="2">
        <f>'Data Entry'!O15</f>
        <v>59800</v>
      </c>
      <c r="K10">
        <f>'Data Entry'!Q15</f>
        <v>4</v>
      </c>
      <c r="L10">
        <f>'Data Entry'!L15</f>
        <v>0</v>
      </c>
      <c r="M10">
        <f>'Data Entry'!S15</f>
        <v>0</v>
      </c>
      <c r="N10" s="2">
        <f>'Data Entry'!U15</f>
        <v>900</v>
      </c>
      <c r="O10" s="2">
        <f>J10/N10</f>
        <v>66.444444444444443</v>
      </c>
      <c r="Q10" s="2">
        <f>H10+O10</f>
        <v>554.22222222222229</v>
      </c>
    </row>
    <row r="11" spans="1:17" ht="15" x14ac:dyDescent="0.25">
      <c r="A11" s="9" t="s">
        <v>26</v>
      </c>
      <c r="B11" s="2">
        <f>'Data Entry'!C16*'Data Entry'!D16</f>
        <v>191000</v>
      </c>
      <c r="C11" s="6">
        <f>'Data Entry'!E16</f>
        <v>3.5</v>
      </c>
      <c r="D11" s="2">
        <f>B11/C11</f>
        <v>54571.428571428572</v>
      </c>
      <c r="E11">
        <f>'Data Entry'!F16</f>
        <v>3</v>
      </c>
      <c r="F11" s="2">
        <f>D11/E11</f>
        <v>18190.476190476191</v>
      </c>
      <c r="G11">
        <f>'Data Entry'!G16</f>
        <v>20</v>
      </c>
      <c r="H11" s="2">
        <f>F11/G11</f>
        <v>909.52380952380952</v>
      </c>
      <c r="J11" s="2">
        <f>'Data Entry'!O16</f>
        <v>0</v>
      </c>
      <c r="L11">
        <f>'Data Entry'!L16</f>
        <v>0</v>
      </c>
      <c r="N11" s="2"/>
      <c r="Q11" s="2">
        <f>H11+O11</f>
        <v>909.52380952380952</v>
      </c>
    </row>
    <row r="12" spans="1:17" ht="15" x14ac:dyDescent="0.25">
      <c r="A12" s="9"/>
      <c r="B12" s="2"/>
      <c r="C12" s="6"/>
      <c r="D12" s="2"/>
      <c r="F12" s="2"/>
      <c r="H12" s="2"/>
    </row>
    <row r="13" spans="1:17" ht="15" x14ac:dyDescent="0.25">
      <c r="A13" s="9" t="s">
        <v>25</v>
      </c>
      <c r="B13" s="2">
        <f>'Data Entry'!C18*'Data Entry'!D18</f>
        <v>109750</v>
      </c>
      <c r="C13" s="6">
        <f>'Data Entry'!E18</f>
        <v>4</v>
      </c>
      <c r="D13" s="2">
        <f>B13/C13</f>
        <v>27437.5</v>
      </c>
      <c r="E13">
        <f>'Data Entry'!F18</f>
        <v>3</v>
      </c>
      <c r="F13" s="2">
        <f>D13/E13</f>
        <v>9145.8333333333339</v>
      </c>
      <c r="G13">
        <f>'Data Entry'!G18</f>
        <v>17</v>
      </c>
      <c r="H13" s="2">
        <f>F13/G13</f>
        <v>537.99019607843138</v>
      </c>
      <c r="J13" s="2">
        <f>'Data Entry'!O18</f>
        <v>0</v>
      </c>
      <c r="K13">
        <f>'Data Entry'!Q18</f>
        <v>10</v>
      </c>
      <c r="L13">
        <f>'Data Entry'!L18</f>
        <v>0</v>
      </c>
      <c r="M13">
        <f>'Data Entry'!S18</f>
        <v>0</v>
      </c>
      <c r="N13" s="2">
        <f>'Data Entry'!U18</f>
        <v>2040</v>
      </c>
      <c r="Q13" s="2">
        <f>H13+O13</f>
        <v>537.99019607843138</v>
      </c>
    </row>
    <row r="14" spans="1:17" ht="15" x14ac:dyDescent="0.25">
      <c r="A14" s="9"/>
      <c r="B14" s="2"/>
      <c r="C14" s="6"/>
      <c r="D14" s="6"/>
      <c r="F14" s="6"/>
      <c r="H14" s="2"/>
    </row>
    <row r="15" spans="1:17" ht="15" x14ac:dyDescent="0.25">
      <c r="A15" s="9" t="s">
        <v>22</v>
      </c>
      <c r="B15" s="2"/>
      <c r="C15" s="6"/>
      <c r="D15" s="6"/>
      <c r="F15" s="6"/>
      <c r="H15" s="2"/>
    </row>
    <row r="16" spans="1:17" ht="15" x14ac:dyDescent="0.25">
      <c r="A16" s="11" t="s">
        <v>4</v>
      </c>
      <c r="B16" s="2">
        <f>'Data Entry'!C21*'Data Entry'!D21</f>
        <v>191000</v>
      </c>
      <c r="C16" s="6">
        <f>'Data Entry'!E21</f>
        <v>3.5</v>
      </c>
      <c r="D16" s="2">
        <f>B16/C16</f>
        <v>54571.428571428572</v>
      </c>
      <c r="E16">
        <f>'Data Entry'!F21</f>
        <v>3</v>
      </c>
      <c r="F16" s="2">
        <f>D16/E16</f>
        <v>18190.476190476191</v>
      </c>
      <c r="G16">
        <f>'Data Entry'!G21</f>
        <v>75</v>
      </c>
      <c r="H16" s="2">
        <f>F16/G16</f>
        <v>242.53968253968253</v>
      </c>
      <c r="J16" s="2">
        <f>'Data Entry'!O21</f>
        <v>0</v>
      </c>
      <c r="L16">
        <f>'Data Entry'!L21</f>
        <v>0</v>
      </c>
      <c r="Q16" s="2">
        <f>H16+O16</f>
        <v>242.53968253968253</v>
      </c>
    </row>
    <row r="17" spans="1:17" ht="15" x14ac:dyDescent="0.25">
      <c r="A17" s="11" t="s">
        <v>5</v>
      </c>
      <c r="B17" s="2">
        <f>'Data Entry'!C22*'Data Entry'!D22</f>
        <v>191000</v>
      </c>
      <c r="C17" s="6">
        <f>'Data Entry'!E22</f>
        <v>3.5</v>
      </c>
      <c r="D17" s="2">
        <f>B17/C17</f>
        <v>54571.428571428572</v>
      </c>
      <c r="E17">
        <f>'Data Entry'!F22</f>
        <v>3</v>
      </c>
      <c r="F17" s="2">
        <f>D17/E17</f>
        <v>18190.476190476191</v>
      </c>
      <c r="G17">
        <f>'Data Entry'!G22</f>
        <v>50</v>
      </c>
      <c r="H17" s="2">
        <f>F17/G17</f>
        <v>363.8095238095238</v>
      </c>
      <c r="J17" s="2">
        <f>'Data Entry'!O22</f>
        <v>0</v>
      </c>
      <c r="L17">
        <f>'Data Entry'!L22</f>
        <v>0</v>
      </c>
      <c r="Q17" s="2">
        <f>H17+O17</f>
        <v>363.8095238095238</v>
      </c>
    </row>
    <row r="18" spans="1:17" ht="15" x14ac:dyDescent="0.25">
      <c r="A18" s="11" t="s">
        <v>38</v>
      </c>
      <c r="B18" s="2">
        <f>'Data Entry'!C23*'Data Entry'!D23</f>
        <v>191000</v>
      </c>
      <c r="C18" s="6">
        <f>'Data Entry'!E23</f>
        <v>3.5</v>
      </c>
      <c r="D18" s="2">
        <f>B18/C18</f>
        <v>54571.428571428572</v>
      </c>
      <c r="E18">
        <f>'Data Entry'!F23</f>
        <v>3</v>
      </c>
      <c r="F18" s="2">
        <f>D18/E18</f>
        <v>18190.476190476191</v>
      </c>
      <c r="G18">
        <f>'Data Entry'!G23</f>
        <v>20</v>
      </c>
      <c r="H18" s="2">
        <f>F18/G18</f>
        <v>909.52380952380952</v>
      </c>
      <c r="J18" s="2">
        <f>'Data Entry'!O23</f>
        <v>0</v>
      </c>
      <c r="L18">
        <f>'Data Entry'!L23</f>
        <v>0</v>
      </c>
      <c r="Q18" s="2">
        <f>H18+O18</f>
        <v>909.52380952380952</v>
      </c>
    </row>
    <row r="19" spans="1:17" ht="15" x14ac:dyDescent="0.25">
      <c r="A19" s="11" t="s">
        <v>6</v>
      </c>
      <c r="B19" s="2">
        <f>'Data Entry'!C24*'Data Entry'!D24</f>
        <v>191000</v>
      </c>
      <c r="C19" s="6">
        <f>'Data Entry'!E24</f>
        <v>3.5</v>
      </c>
      <c r="D19" s="2">
        <f>B19/C19</f>
        <v>54571.428571428572</v>
      </c>
      <c r="E19">
        <f>'Data Entry'!F24</f>
        <v>3</v>
      </c>
      <c r="F19" s="2">
        <f>D19/E19</f>
        <v>18190.476190476191</v>
      </c>
      <c r="G19">
        <f>'Data Entry'!G24</f>
        <v>10</v>
      </c>
      <c r="H19" s="2">
        <f>F19/G19</f>
        <v>1819.047619047619</v>
      </c>
      <c r="J19" s="2">
        <f>'Data Entry'!O24</f>
        <v>0</v>
      </c>
      <c r="L19">
        <f>'Data Entry'!L24</f>
        <v>0</v>
      </c>
      <c r="Q19" s="2">
        <f>H19+O19</f>
        <v>1819.047619047619</v>
      </c>
    </row>
    <row r="20" spans="1:17" ht="15" x14ac:dyDescent="0.25">
      <c r="A20" s="9"/>
      <c r="B20" s="2"/>
      <c r="C20" s="6"/>
      <c r="D20" s="6"/>
      <c r="F20" s="6"/>
      <c r="H20" s="2"/>
    </row>
    <row r="21" spans="1:17" ht="15" x14ac:dyDescent="0.25">
      <c r="A21" s="9" t="s">
        <v>9</v>
      </c>
      <c r="B21" s="2">
        <f>'Data Entry'!C26*'Data Entry'!D26</f>
        <v>191000</v>
      </c>
      <c r="C21" s="6">
        <f>'Data Entry'!E26</f>
        <v>3.5</v>
      </c>
      <c r="D21" s="2">
        <f>B21/C21</f>
        <v>54571.428571428572</v>
      </c>
      <c r="E21">
        <f>'Data Entry'!F26</f>
        <v>3</v>
      </c>
      <c r="F21" s="2">
        <f>D21/E21</f>
        <v>18190.476190476191</v>
      </c>
      <c r="G21">
        <f>'Data Entry'!G26</f>
        <v>38.75</v>
      </c>
      <c r="H21" s="2">
        <f>F21/G21</f>
        <v>469.43164362519201</v>
      </c>
      <c r="J21" s="2">
        <f>'Data Entry'!O26</f>
        <v>0</v>
      </c>
      <c r="L21">
        <f>'Data Entry'!L26</f>
        <v>0</v>
      </c>
      <c r="Q21" s="2">
        <f>H21+O21</f>
        <v>469.43164362519201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4.4" x14ac:dyDescent="0.3"/>
  <cols>
    <col min="1" max="1" width="19.88671875" customWidth="1"/>
    <col min="2" max="2" width="15.109375" style="2" customWidth="1"/>
    <col min="3" max="3" width="15.5546875" style="2" bestFit="1" customWidth="1"/>
    <col min="4" max="4" width="2.88671875" customWidth="1"/>
    <col min="5" max="5" width="15.44140625" bestFit="1" customWidth="1"/>
  </cols>
  <sheetData>
    <row r="1" spans="1:5" ht="15" x14ac:dyDescent="0.25">
      <c r="A1" s="12" t="s">
        <v>37</v>
      </c>
    </row>
    <row r="3" spans="1:5" ht="15" x14ac:dyDescent="0.25">
      <c r="B3" s="10" t="s">
        <v>24</v>
      </c>
      <c r="C3" s="10" t="s">
        <v>15</v>
      </c>
      <c r="E3" s="9" t="s">
        <v>16</v>
      </c>
    </row>
    <row r="4" spans="1:5" ht="17.25" x14ac:dyDescent="0.4">
      <c r="A4" s="12" t="s">
        <v>45</v>
      </c>
      <c r="B4" s="13" t="s">
        <v>13</v>
      </c>
      <c r="C4" s="13" t="s">
        <v>13</v>
      </c>
      <c r="E4" s="13" t="s">
        <v>13</v>
      </c>
    </row>
    <row r="5" spans="1:5" ht="15" x14ac:dyDescent="0.25">
      <c r="E5" s="2"/>
    </row>
    <row r="6" spans="1:5" ht="15" x14ac:dyDescent="0.25">
      <c r="A6" s="9" t="s">
        <v>36</v>
      </c>
      <c r="B6" s="2">
        <f>'Data Entry'!I14</f>
        <v>1989.5833333333333</v>
      </c>
      <c r="C6" s="2">
        <f>'Data Entry'!W14</f>
        <v>356.94444444444446</v>
      </c>
      <c r="E6" s="3">
        <f>B6+C6</f>
        <v>2346.5277777777778</v>
      </c>
    </row>
    <row r="7" spans="1:5" ht="15" x14ac:dyDescent="0.25">
      <c r="A7" s="9" t="s">
        <v>3</v>
      </c>
      <c r="B7" s="2">
        <f>'Data Entry'!I15</f>
        <v>487.77777777777777</v>
      </c>
      <c r="C7" s="2">
        <f>'Data Entry'!W15</f>
        <v>66.444444444444443</v>
      </c>
      <c r="E7" s="3">
        <f>B7+C7</f>
        <v>554.22222222222217</v>
      </c>
    </row>
    <row r="8" spans="1:5" ht="15" x14ac:dyDescent="0.25">
      <c r="A8" s="9" t="s">
        <v>26</v>
      </c>
      <c r="B8" s="2">
        <f>'Data Entry'!I16</f>
        <v>909.52380952380952</v>
      </c>
      <c r="C8" s="2">
        <f>'Data Entry'!W16</f>
        <v>0</v>
      </c>
      <c r="E8" s="3">
        <f>B8+C8</f>
        <v>909.52380952380952</v>
      </c>
    </row>
    <row r="9" spans="1:5" ht="15" x14ac:dyDescent="0.25">
      <c r="A9" s="9"/>
    </row>
    <row r="10" spans="1:5" ht="15" x14ac:dyDescent="0.25">
      <c r="A10" s="9" t="s">
        <v>25</v>
      </c>
      <c r="B10" s="2">
        <f>'Data Entry'!I18</f>
        <v>537.99019607843138</v>
      </c>
      <c r="C10" s="2">
        <f>'Data Entry'!W18</f>
        <v>0</v>
      </c>
      <c r="E10" s="3">
        <f>B10+C10</f>
        <v>537.99019607843138</v>
      </c>
    </row>
    <row r="11" spans="1:5" ht="15" x14ac:dyDescent="0.25">
      <c r="A11" s="9"/>
    </row>
    <row r="12" spans="1:5" ht="15" x14ac:dyDescent="0.25">
      <c r="A12" s="9" t="s">
        <v>22</v>
      </c>
    </row>
    <row r="13" spans="1:5" ht="15" x14ac:dyDescent="0.25">
      <c r="A13" s="11" t="s">
        <v>4</v>
      </c>
      <c r="B13" s="2">
        <f>'Data Entry'!I21</f>
        <v>242.53968253968253</v>
      </c>
      <c r="C13" s="2">
        <f>'Data Entry'!W21</f>
        <v>0</v>
      </c>
      <c r="E13" s="3">
        <f>B13+C13</f>
        <v>242.53968253968253</v>
      </c>
    </row>
    <row r="14" spans="1:5" ht="15" x14ac:dyDescent="0.25">
      <c r="A14" s="11" t="s">
        <v>5</v>
      </c>
      <c r="B14" s="2">
        <f>'Data Entry'!I22</f>
        <v>363.8095238095238</v>
      </c>
      <c r="C14" s="2">
        <f>'Data Entry'!W22</f>
        <v>0</v>
      </c>
      <c r="E14" s="3">
        <f>B14+C14</f>
        <v>363.8095238095238</v>
      </c>
    </row>
    <row r="15" spans="1:5" ht="15" x14ac:dyDescent="0.25">
      <c r="A15" s="11" t="s">
        <v>38</v>
      </c>
      <c r="B15" s="2">
        <f>'Data Entry'!I23</f>
        <v>909.52380952380952</v>
      </c>
      <c r="C15" s="2">
        <f>'Data Entry'!W23</f>
        <v>0</v>
      </c>
      <c r="E15" s="3">
        <f>B15+C15</f>
        <v>909.52380952380952</v>
      </c>
    </row>
    <row r="16" spans="1:5" ht="15" x14ac:dyDescent="0.25">
      <c r="A16" s="11" t="s">
        <v>6</v>
      </c>
      <c r="B16" s="2">
        <f>'Data Entry'!I24</f>
        <v>1819.047619047619</v>
      </c>
      <c r="C16" s="2">
        <f>'Data Entry'!W24</f>
        <v>0</v>
      </c>
      <c r="E16" s="3">
        <f>B16+C16</f>
        <v>1819.047619047619</v>
      </c>
    </row>
    <row r="17" spans="1:5" ht="15" x14ac:dyDescent="0.25">
      <c r="A17" s="9"/>
    </row>
    <row r="18" spans="1:5" ht="15" x14ac:dyDescent="0.25">
      <c r="A18" s="9" t="s">
        <v>9</v>
      </c>
      <c r="B18" s="2">
        <f>'Data Entry'!I26</f>
        <v>469.43164362519201</v>
      </c>
      <c r="C18" s="2">
        <f>'Data Entry'!W26</f>
        <v>0</v>
      </c>
      <c r="E18" s="3">
        <f>B18+C18</f>
        <v>469.43164362519201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7B9830B9BC848B2FF926B642A63AD" ma:contentTypeVersion="0" ma:contentTypeDescription="Create a new document." ma:contentTypeScope="" ma:versionID="0eab0205d77ce6da9cf6b1e18f46aac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d28ed971e244c15c100dbe97a04d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60CC92-5BBA-443E-91DC-4D956FF67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A31313-CC07-412D-93D6-9CD6EACEED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1BB23-25A3-48E0-86D2-3DB4678AAEF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Summary - Ltd Detail</vt:lpstr>
      <vt:lpstr>Summary - Full Detail</vt:lpstr>
      <vt:lpstr>Summary - Bare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Katz, Martin</dc:creator>
  <cp:lastModifiedBy>Windows User</cp:lastModifiedBy>
  <dcterms:created xsi:type="dcterms:W3CDTF">2013-10-03T00:53:41Z</dcterms:created>
  <dcterms:modified xsi:type="dcterms:W3CDTF">2014-12-04T00:32:40Z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0x010100E717B9830B9BC848B2FF926B642A63AD</vt:lpwstr>
  </property>
  <property fmtid="{D5CDD505-2E9C-101B-9397-08002B2CF9AE}" pid="3" name="IsMyDocuments">
    <vt:bool>true</vt:bool>
  </property>
</Properties>
</file>